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OD\Ops\All Proj\Proj\FY19 Proj\RFP-C FY19\RFP-C 19-41 District Wide UPS Battery Replacement\2-Solicitation\FINAL Copy Solicit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1" l="1"/>
  <c r="V25" i="1"/>
  <c r="S25" i="1"/>
  <c r="P25" i="1"/>
  <c r="M25" i="1"/>
  <c r="J25" i="1"/>
  <c r="G25" i="1"/>
  <c r="Y28" i="1" l="1"/>
  <c r="Y16" i="1" l="1"/>
  <c r="V6" i="1"/>
  <c r="V7" i="1"/>
  <c r="V8" i="1"/>
  <c r="V9" i="1"/>
  <c r="V15" i="1"/>
  <c r="V17" i="1"/>
  <c r="V4" i="1"/>
  <c r="P5" i="1"/>
  <c r="P6" i="1"/>
  <c r="P7" i="1"/>
  <c r="P16" i="1"/>
  <c r="P17" i="1"/>
  <c r="P4" i="1"/>
  <c r="M17" i="1"/>
  <c r="G16" i="1"/>
  <c r="G17" i="1"/>
  <c r="G7" i="1"/>
  <c r="W18" i="1" l="1"/>
  <c r="T18" i="1"/>
  <c r="Q17" i="1"/>
  <c r="S17" i="1" s="1"/>
  <c r="Q16" i="1"/>
  <c r="S16" i="1" s="1"/>
  <c r="S18" i="1" s="1"/>
  <c r="K18" i="1"/>
  <c r="J17" i="1"/>
  <c r="J16" i="1"/>
  <c r="H15" i="1"/>
  <c r="J15" i="1" s="1"/>
  <c r="H14" i="1"/>
  <c r="J14" i="1" s="1"/>
  <c r="H13" i="1"/>
  <c r="J13" i="1" s="1"/>
  <c r="H12" i="1"/>
  <c r="J12" i="1" s="1"/>
  <c r="H11" i="1"/>
  <c r="J11" i="1" s="1"/>
  <c r="J10" i="1"/>
  <c r="H9" i="1"/>
  <c r="J9" i="1" s="1"/>
  <c r="H8" i="1"/>
  <c r="J8" i="1" s="1"/>
  <c r="J7" i="1"/>
  <c r="H6" i="1"/>
  <c r="J6" i="1" s="1"/>
  <c r="H5" i="1"/>
  <c r="J5" i="1" s="1"/>
  <c r="J4" i="1"/>
  <c r="V18" i="1"/>
  <c r="P18" i="1"/>
  <c r="M18" i="1"/>
  <c r="G18" i="1"/>
  <c r="Y18" i="1"/>
  <c r="N18" i="1"/>
  <c r="E18" i="1"/>
  <c r="J18" i="1" l="1"/>
  <c r="Y21" i="1" s="1"/>
  <c r="Q18" i="1"/>
  <c r="H18" i="1"/>
</calcChain>
</file>

<file path=xl/sharedStrings.xml><?xml version="1.0" encoding="utf-8"?>
<sst xmlns="http://schemas.openxmlformats.org/spreadsheetml/2006/main" count="151" uniqueCount="76">
  <si>
    <t>Central Campus</t>
  </si>
  <si>
    <t>Coleman</t>
  </si>
  <si>
    <t>Coleman Tower</t>
  </si>
  <si>
    <t>NE Northline</t>
  </si>
  <si>
    <t>Northline Academic Center
Northline Learning HUB
Parking Garage
Automotive Tech. Training Ctr. A
Automotive Tech. Training Ctr. B
Acres Homes Campus
Pinemont Center</t>
  </si>
  <si>
    <t>NE Codwell</t>
  </si>
  <si>
    <t>Codwell Hall
Global Technology
Public Safety Burn Building
Public Safety Shooting Range
Public Safety Training Tower
Roland Smith Truck Driving Ctr.
Central Chiller Plant</t>
  </si>
  <si>
    <t>NW Alief Bissonnet</t>
  </si>
  <si>
    <t>Alief Bissonnet</t>
  </si>
  <si>
    <t>Alief Bissonnet
13803 Bissonnet St.
Houston, TX  77072
(Has a loading dock)</t>
  </si>
  <si>
    <t>NW Hayes Rd</t>
  </si>
  <si>
    <t>Hayes Road
Hayes Building B (Parking Gar.)
West Houston Institute
Alief
Alief Work Force Building "B"</t>
  </si>
  <si>
    <t>NW Katy</t>
  </si>
  <si>
    <t>Katy Campus</t>
  </si>
  <si>
    <t>NW Spring Branch</t>
  </si>
  <si>
    <t>Spring Branch
Performing Arts Ctr.
Science Building</t>
  </si>
  <si>
    <t>SE Eastside</t>
  </si>
  <si>
    <t>Eastside - Student Life Center
Eastside - Workforce
Angela Morales Bldg.
Central Plant
Felix Morales Bldg.
Learning HUB
Parking Garage
Technology Building/Workforce Building</t>
  </si>
  <si>
    <t>Eastside Learning Hub
6815 Rustic St. D
Houston, TX  77087
(Has a loading dock)</t>
  </si>
  <si>
    <t>SE Felix Fraga</t>
  </si>
  <si>
    <t xml:space="preserve">Felix Fraga Building (Drennan)
</t>
  </si>
  <si>
    <t>SW Stafford</t>
  </si>
  <si>
    <t>Brays Oaks
Missouri City Campus Relocation
Stafford Learning HUB
Scarcella Science &amp; Technology Ctr.
Fine Arts
Stafford Workforce</t>
  </si>
  <si>
    <t>SW West Loop</t>
  </si>
  <si>
    <t>West Loop Center
Parking Garage
Gulfton Center</t>
  </si>
  <si>
    <t>SY 3100</t>
  </si>
  <si>
    <t>3100 Main
3200 Main
North Forest</t>
  </si>
  <si>
    <t>SY Warehouse</t>
  </si>
  <si>
    <t>Warehouse</t>
  </si>
  <si>
    <t>Total</t>
  </si>
  <si>
    <t xml:space="preserve">Loading Dock </t>
  </si>
  <si>
    <t>Yes</t>
  </si>
  <si>
    <t xml:space="preserve">JB Whitely
1301 Alabama St. Rm 125
Houston, TX 77004
</t>
  </si>
  <si>
    <t>No</t>
  </si>
  <si>
    <t xml:space="preserve">Campus </t>
  </si>
  <si>
    <t xml:space="preserve">Facilities Manager </t>
  </si>
  <si>
    <t>RBC43 Model</t>
  </si>
  <si>
    <t>RBC140</t>
  </si>
  <si>
    <t>APC 9630</t>
  </si>
  <si>
    <t xml:space="preserve">Address </t>
  </si>
  <si>
    <t xml:space="preserve">Coleman Health Science Center
1900 Pressler St.
Houston, TX  77030
</t>
  </si>
  <si>
    <t xml:space="preserve">Codwell Learning Hub
555 Community College Dr (9)
Houston, TX  77013
</t>
  </si>
  <si>
    <t xml:space="preserve">Hayes Road
2811 Hayes Rd
Houston, TX  77082
</t>
  </si>
  <si>
    <t xml:space="preserve">System Building
3100 Main St.
Housotn, TX  70002
</t>
  </si>
  <si>
    <t xml:space="preserve">Warehouse
9425 Fannin St. Building B
Houston, TX  77045
</t>
  </si>
  <si>
    <t>Phone Number</t>
  </si>
  <si>
    <t xml:space="preserve">John Robertson
</t>
  </si>
  <si>
    <t xml:space="preserve">Jesse Patrick
</t>
  </si>
  <si>
    <t>713-718-6543         713-539-3152</t>
  </si>
  <si>
    <t xml:space="preserve">Faybian Pierre
</t>
  </si>
  <si>
    <t>713-718-6987
832 594-1456</t>
  </si>
  <si>
    <t xml:space="preserve">Cecil Martin
</t>
  </si>
  <si>
    <t>214-543-1456</t>
  </si>
  <si>
    <t>713-539-3088</t>
  </si>
  <si>
    <t>Jesse Patrick</t>
  </si>
  <si>
    <t>Extended Price</t>
  </si>
  <si>
    <t>Unit Price</t>
  </si>
  <si>
    <t>RBC115 Model</t>
  </si>
  <si>
    <t xml:space="preserve">RBC105 Model </t>
  </si>
  <si>
    <t xml:space="preserve">RBC55 Model </t>
  </si>
  <si>
    <t>Exhibit 1 Price Sheet</t>
  </si>
  <si>
    <t>Location(s)</t>
  </si>
  <si>
    <t>UPS Equipment - Brand Specific Required</t>
  </si>
  <si>
    <t>UPS Battery Models - Brand Specific or Equivalent</t>
  </si>
  <si>
    <t>GRAND TOTAL</t>
  </si>
  <si>
    <r>
      <t xml:space="preserve">Parking Garage
5601 West Loop South
Houston, TX  77081
</t>
    </r>
    <r>
      <rPr>
        <i/>
        <sz val="11"/>
        <color theme="1"/>
        <rFont val="Calibri"/>
        <family val="2"/>
        <scheme val="minor"/>
      </rPr>
      <t>(delivery truck will require a liftgate)</t>
    </r>
  </si>
  <si>
    <r>
      <t xml:space="preserve">Workforce
13622 Stafford Rd.
Stafford, TX  77477                             </t>
    </r>
    <r>
      <rPr>
        <i/>
        <sz val="11"/>
        <color theme="1"/>
        <rFont val="Calibri"/>
        <family val="2"/>
        <scheme val="minor"/>
      </rPr>
      <t>(delivery truck will require a liftgate)</t>
    </r>
    <r>
      <rPr>
        <sz val="11"/>
        <color theme="1"/>
        <rFont val="Calibri"/>
        <family val="2"/>
        <scheme val="minor"/>
      </rPr>
      <t xml:space="preserve">
</t>
    </r>
  </si>
  <si>
    <t>Smart-UPS-5000</t>
  </si>
  <si>
    <t>Battery Recycling Rebate</t>
  </si>
  <si>
    <t>As noted above</t>
  </si>
  <si>
    <t>RECYCLING REBATE GRAND TOTAL</t>
  </si>
  <si>
    <t>3601 Fannin Building
Business Center (BSCC)
Central Cooling Water Plant
Culinary
Curriculum Intervention Center
Educational Development Center
Fine Arts Center
Fine Arts Parking Structure (5 FL)
Heinen Theater
J Don Boney Bldg.
J. B. Whitely Bldg.
Learning HUB and Science Building
San Jacinto Memorial
Staff Instructional Services
Theater One</t>
  </si>
  <si>
    <r>
      <t xml:space="preserve">Northline Academic Center
8001 Fulton St.
Houston, TX  77022                                  </t>
    </r>
    <r>
      <rPr>
        <i/>
        <sz val="11"/>
        <color theme="1"/>
        <rFont val="Calibri"/>
        <family val="2"/>
        <scheme val="minor"/>
      </rPr>
      <t>(delivery truck will require a lift gate)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</si>
  <si>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Katy Campus
1550 Fox Lake Dr.
Houston, TX  77084                            </t>
    </r>
    <r>
      <rPr>
        <i/>
        <sz val="11"/>
        <color theme="1"/>
        <rFont val="Calibri"/>
        <family val="2"/>
        <scheme val="minor"/>
      </rPr>
      <t>(delivery truck will require a lift gate)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</si>
  <si>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Spring Branch
1010 West Sam Houston Pkwy
Houston, TX  77043
</t>
    </r>
    <r>
      <rPr>
        <i/>
        <sz val="11"/>
        <color theme="1"/>
        <rFont val="Calibri"/>
        <family val="2"/>
        <scheme val="minor"/>
      </rPr>
      <t>(delivery truck will require a lift gate)</t>
    </r>
  </si>
  <si>
    <t>Felix Fraga
301 N. Drennan St.
Houston, TX  77003                             (delivery truck will require a lift gate)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</si>
</sst>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0" fillId="0" borderId="0" xfId="1" applyFont="1"/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 wrapText="1"/>
    </xf>
    <xf numFmtId="44" fontId="0" fillId="6" borderId="1" xfId="1" applyFont="1" applyFill="1" applyBorder="1" applyAlignment="1">
      <alignment horizontal="center" vertical="center"/>
    </xf>
    <xf numFmtId="44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44" fontId="1" fillId="2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4" fontId="0" fillId="2" borderId="10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4" fontId="1" fillId="0" borderId="13" xfId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8" fontId="1" fillId="4" borderId="14" xfId="0" applyNumberFormat="1" applyFont="1" applyFill="1" applyBorder="1" applyAlignment="1">
      <alignment horizontal="center" vertical="center"/>
    </xf>
    <xf numFmtId="44" fontId="1" fillId="6" borderId="7" xfId="1" applyFont="1" applyFill="1" applyBorder="1" applyAlignment="1">
      <alignment horizontal="center" vertical="center"/>
    </xf>
    <xf numFmtId="44" fontId="0" fillId="2" borderId="1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0" xfId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 vertical="center" wrapText="1"/>
    </xf>
    <xf numFmtId="44" fontId="0" fillId="7" borderId="10" xfId="0" applyNumberFormat="1" applyFill="1" applyBorder="1" applyAlignment="1">
      <alignment horizontal="center" vertical="center" wrapText="1"/>
    </xf>
    <xf numFmtId="44" fontId="1" fillId="7" borderId="12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4" fontId="0" fillId="7" borderId="1" xfId="1" applyFont="1" applyFill="1" applyBorder="1" applyAlignment="1">
      <alignment horizontal="center" vertical="center"/>
    </xf>
    <xf numFmtId="44" fontId="1" fillId="3" borderId="7" xfId="1" applyFont="1" applyFill="1" applyBorder="1" applyAlignment="1">
      <alignment horizontal="center" vertical="center"/>
    </xf>
    <xf numFmtId="44" fontId="1" fillId="8" borderId="16" xfId="1" applyFont="1" applyFill="1" applyBorder="1"/>
    <xf numFmtId="44" fontId="1" fillId="8" borderId="17" xfId="1" applyFont="1" applyFill="1" applyBorder="1"/>
    <xf numFmtId="0" fontId="0" fillId="0" borderId="3" xfId="0" applyFont="1" applyBorder="1" applyAlignment="1">
      <alignment horizontal="center" vertical="center"/>
    </xf>
    <xf numFmtId="44" fontId="0" fillId="8" borderId="17" xfId="1" applyFont="1" applyFill="1" applyBorder="1"/>
    <xf numFmtId="0" fontId="2" fillId="7" borderId="11" xfId="1" applyNumberFormat="1" applyFont="1" applyFill="1" applyBorder="1" applyAlignment="1">
      <alignment horizontal="center" vertical="center"/>
    </xf>
    <xf numFmtId="44" fontId="0" fillId="2" borderId="13" xfId="0" applyNumberFormat="1" applyFont="1" applyFill="1" applyBorder="1" applyAlignment="1">
      <alignment horizontal="center" vertical="center"/>
    </xf>
    <xf numFmtId="44" fontId="2" fillId="6" borderId="12" xfId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" borderId="9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8"/>
  <sheetViews>
    <sheetView tabSelected="1" zoomScale="70" zoomScaleNormal="70" workbookViewId="0">
      <pane ySplit="3" topLeftCell="A13" activePane="bottomLeft" state="frozen"/>
      <selection pane="bottomLeft" activeCell="T26" sqref="T26"/>
    </sheetView>
  </sheetViews>
  <sheetFormatPr defaultRowHeight="15" x14ac:dyDescent="0.25"/>
  <cols>
    <col min="1" max="1" width="33" customWidth="1"/>
    <col min="2" max="2" width="47.7109375" customWidth="1"/>
    <col min="3" max="4" width="18.42578125" style="6" customWidth="1"/>
    <col min="5" max="6" width="15.7109375" customWidth="1"/>
    <col min="7" max="7" width="20.7109375" style="11" bestFit="1" customWidth="1"/>
    <col min="8" max="8" width="17.7109375" bestFit="1" customWidth="1"/>
    <col min="9" max="9" width="15.7109375" customWidth="1"/>
    <col min="10" max="10" width="20.7109375" style="11" bestFit="1" customWidth="1"/>
    <col min="11" max="11" width="18.7109375" bestFit="1" customWidth="1"/>
    <col min="12" max="12" width="15.7109375" style="11" customWidth="1"/>
    <col min="13" max="13" width="20.7109375" style="11" bestFit="1" customWidth="1"/>
    <col min="14" max="14" width="17.7109375" bestFit="1" customWidth="1"/>
    <col min="15" max="15" width="15.7109375" style="11" customWidth="1"/>
    <col min="16" max="16" width="19.140625" bestFit="1" customWidth="1"/>
    <col min="17" max="17" width="15.7109375" customWidth="1"/>
    <col min="18" max="18" width="15.7109375" style="11" customWidth="1"/>
    <col min="19" max="19" width="19.140625" bestFit="1" customWidth="1"/>
    <col min="20" max="20" width="22.85546875" customWidth="1"/>
    <col min="21" max="21" width="15.7109375" style="11" customWidth="1"/>
    <col min="22" max="22" width="20.7109375" style="16" bestFit="1" customWidth="1"/>
    <col min="23" max="23" width="15.7109375" customWidth="1"/>
    <col min="24" max="24" width="15.7109375" style="11" customWidth="1"/>
    <col min="25" max="25" width="20.7109375" style="11" bestFit="1" customWidth="1"/>
    <col min="26" max="26" width="35.85546875" style="6" customWidth="1"/>
    <col min="27" max="27" width="13.7109375" customWidth="1"/>
    <col min="28" max="72" width="9.140625" style="3"/>
  </cols>
  <sheetData>
    <row r="1" spans="1:72" ht="26.25" x14ac:dyDescent="0.4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72" ht="15.75" thickBot="1" x14ac:dyDescent="0.3">
      <c r="A2" s="6"/>
      <c r="B2" s="6"/>
      <c r="E2" s="56" t="s">
        <v>63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32"/>
      <c r="T2" s="59" t="s">
        <v>62</v>
      </c>
      <c r="U2" s="59"/>
      <c r="V2" s="59"/>
      <c r="W2" s="59"/>
      <c r="X2" s="59"/>
      <c r="Y2" s="59"/>
      <c r="AA2" s="6"/>
    </row>
    <row r="3" spans="1:72" x14ac:dyDescent="0.25">
      <c r="A3" s="7" t="s">
        <v>34</v>
      </c>
      <c r="B3" s="7" t="s">
        <v>61</v>
      </c>
      <c r="C3" s="7" t="s">
        <v>35</v>
      </c>
      <c r="D3" s="17" t="s">
        <v>45</v>
      </c>
      <c r="E3" s="23" t="s">
        <v>36</v>
      </c>
      <c r="F3" s="24" t="s">
        <v>56</v>
      </c>
      <c r="G3" s="25" t="s">
        <v>55</v>
      </c>
      <c r="H3" s="23" t="s">
        <v>59</v>
      </c>
      <c r="I3" s="24" t="s">
        <v>56</v>
      </c>
      <c r="J3" s="25" t="s">
        <v>55</v>
      </c>
      <c r="K3" s="23" t="s">
        <v>58</v>
      </c>
      <c r="L3" s="33" t="s">
        <v>56</v>
      </c>
      <c r="M3" s="25" t="s">
        <v>55</v>
      </c>
      <c r="N3" s="23" t="s">
        <v>57</v>
      </c>
      <c r="O3" s="33" t="s">
        <v>56</v>
      </c>
      <c r="P3" s="31" t="s">
        <v>55</v>
      </c>
      <c r="Q3" s="23" t="s">
        <v>37</v>
      </c>
      <c r="R3" s="33" t="s">
        <v>56</v>
      </c>
      <c r="S3" s="31" t="s">
        <v>55</v>
      </c>
      <c r="T3" s="23" t="s">
        <v>67</v>
      </c>
      <c r="U3" s="48" t="s">
        <v>56</v>
      </c>
      <c r="V3" s="36" t="s">
        <v>55</v>
      </c>
      <c r="W3" s="23" t="s">
        <v>38</v>
      </c>
      <c r="X3" s="33" t="s">
        <v>56</v>
      </c>
      <c r="Y3" s="25" t="s">
        <v>55</v>
      </c>
      <c r="Z3" s="20" t="s">
        <v>39</v>
      </c>
      <c r="AA3" s="7" t="s">
        <v>30</v>
      </c>
    </row>
    <row r="4" spans="1:72" s="1" customFormat="1" ht="225" x14ac:dyDescent="0.25">
      <c r="A4" s="8" t="s">
        <v>0</v>
      </c>
      <c r="B4" s="9" t="s">
        <v>71</v>
      </c>
      <c r="C4" s="9" t="s">
        <v>46</v>
      </c>
      <c r="D4" s="18" t="s">
        <v>52</v>
      </c>
      <c r="E4" s="38"/>
      <c r="F4" s="39"/>
      <c r="G4" s="40"/>
      <c r="H4" s="26">
        <v>50</v>
      </c>
      <c r="I4" s="12"/>
      <c r="J4" s="27">
        <f>H4*I4</f>
        <v>0</v>
      </c>
      <c r="K4" s="38"/>
      <c r="L4" s="42"/>
      <c r="M4" s="40"/>
      <c r="N4" s="26">
        <v>7</v>
      </c>
      <c r="O4" s="14"/>
      <c r="P4" s="27">
        <f>N4*O4</f>
        <v>0</v>
      </c>
      <c r="Q4" s="38"/>
      <c r="R4" s="42"/>
      <c r="S4" s="43"/>
      <c r="T4" s="26">
        <v>13</v>
      </c>
      <c r="U4" s="14"/>
      <c r="V4" s="34">
        <f>T4*U4</f>
        <v>0</v>
      </c>
      <c r="W4" s="38"/>
      <c r="X4" s="42"/>
      <c r="Y4" s="40"/>
      <c r="Z4" s="21" t="s">
        <v>32</v>
      </c>
      <c r="AA4" s="8" t="s">
        <v>31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2" s="1" customFormat="1" ht="60" x14ac:dyDescent="0.25">
      <c r="A5" s="8" t="s">
        <v>1</v>
      </c>
      <c r="B5" s="9" t="s">
        <v>2</v>
      </c>
      <c r="C5" s="9" t="s">
        <v>54</v>
      </c>
      <c r="D5" s="18" t="s">
        <v>53</v>
      </c>
      <c r="E5" s="38"/>
      <c r="F5" s="39"/>
      <c r="G5" s="40"/>
      <c r="H5" s="26">
        <f>10*2</f>
        <v>20</v>
      </c>
      <c r="I5" s="12"/>
      <c r="J5" s="27">
        <f t="shared" ref="J5:J17" si="0">H5*I5</f>
        <v>0</v>
      </c>
      <c r="K5" s="38"/>
      <c r="L5" s="42"/>
      <c r="M5" s="40"/>
      <c r="N5" s="26">
        <v>2</v>
      </c>
      <c r="O5" s="14"/>
      <c r="P5" s="27">
        <f t="shared" ref="P5:P17" si="1">N5*O5</f>
        <v>0</v>
      </c>
      <c r="Q5" s="38"/>
      <c r="R5" s="42"/>
      <c r="S5" s="43"/>
      <c r="T5" s="38"/>
      <c r="U5" s="42"/>
      <c r="V5" s="43"/>
      <c r="W5" s="38"/>
      <c r="X5" s="42"/>
      <c r="Y5" s="40"/>
      <c r="Z5" s="21" t="s">
        <v>40</v>
      </c>
      <c r="AA5" s="8" t="s">
        <v>31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s="1" customFormat="1" ht="105" x14ac:dyDescent="0.25">
      <c r="A6" s="8" t="s">
        <v>3</v>
      </c>
      <c r="B6" s="9" t="s">
        <v>4</v>
      </c>
      <c r="C6" s="9" t="s">
        <v>49</v>
      </c>
      <c r="D6" s="18" t="s">
        <v>48</v>
      </c>
      <c r="E6" s="38"/>
      <c r="F6" s="39"/>
      <c r="G6" s="40"/>
      <c r="H6" s="26">
        <f>4*2</f>
        <v>8</v>
      </c>
      <c r="I6" s="12"/>
      <c r="J6" s="27">
        <f t="shared" si="0"/>
        <v>0</v>
      </c>
      <c r="K6" s="38"/>
      <c r="L6" s="42"/>
      <c r="M6" s="40"/>
      <c r="N6" s="26">
        <v>4</v>
      </c>
      <c r="O6" s="14"/>
      <c r="P6" s="27">
        <f t="shared" si="1"/>
        <v>0</v>
      </c>
      <c r="Q6" s="38"/>
      <c r="R6" s="42"/>
      <c r="S6" s="43"/>
      <c r="T6" s="26">
        <v>5</v>
      </c>
      <c r="U6" s="14"/>
      <c r="V6" s="34">
        <f t="shared" ref="V6:V17" si="2">T6*U6</f>
        <v>0</v>
      </c>
      <c r="W6" s="38"/>
      <c r="X6" s="42"/>
      <c r="Y6" s="40"/>
      <c r="Z6" s="21" t="s">
        <v>72</v>
      </c>
      <c r="AA6" s="8" t="s">
        <v>33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1" customFormat="1" ht="105" x14ac:dyDescent="0.25">
      <c r="A7" s="8" t="s">
        <v>5</v>
      </c>
      <c r="B7" s="9" t="s">
        <v>6</v>
      </c>
      <c r="C7" s="9" t="s">
        <v>49</v>
      </c>
      <c r="D7" s="18" t="s">
        <v>48</v>
      </c>
      <c r="E7" s="26">
        <v>1</v>
      </c>
      <c r="F7" s="12"/>
      <c r="G7" s="27">
        <f t="shared" ref="G7:G17" si="3">E7*F7</f>
        <v>0</v>
      </c>
      <c r="H7" s="26">
        <v>18</v>
      </c>
      <c r="I7" s="12"/>
      <c r="J7" s="27">
        <f t="shared" si="0"/>
        <v>0</v>
      </c>
      <c r="K7" s="38"/>
      <c r="L7" s="42"/>
      <c r="M7" s="40"/>
      <c r="N7" s="26">
        <v>2</v>
      </c>
      <c r="O7" s="14"/>
      <c r="P7" s="27">
        <f t="shared" si="1"/>
        <v>0</v>
      </c>
      <c r="Q7" s="38"/>
      <c r="R7" s="42"/>
      <c r="S7" s="43"/>
      <c r="T7" s="26">
        <v>6</v>
      </c>
      <c r="U7" s="14"/>
      <c r="V7" s="34">
        <f t="shared" si="2"/>
        <v>0</v>
      </c>
      <c r="W7" s="38"/>
      <c r="X7" s="42"/>
      <c r="Y7" s="40"/>
      <c r="Z7" s="21" t="s">
        <v>41</v>
      </c>
      <c r="AA7" s="8" t="s">
        <v>31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60" x14ac:dyDescent="0.25">
      <c r="A8" s="8" t="s">
        <v>7</v>
      </c>
      <c r="B8" s="9" t="s">
        <v>8</v>
      </c>
      <c r="C8" s="9" t="s">
        <v>51</v>
      </c>
      <c r="D8" s="18" t="s">
        <v>50</v>
      </c>
      <c r="E8" s="38"/>
      <c r="F8" s="39"/>
      <c r="G8" s="40"/>
      <c r="H8" s="26">
        <f>4*2</f>
        <v>8</v>
      </c>
      <c r="I8" s="12"/>
      <c r="J8" s="27">
        <f t="shared" si="0"/>
        <v>0</v>
      </c>
      <c r="K8" s="38"/>
      <c r="L8" s="42"/>
      <c r="M8" s="40"/>
      <c r="N8" s="38"/>
      <c r="O8" s="42"/>
      <c r="P8" s="40"/>
      <c r="Q8" s="38"/>
      <c r="R8" s="42"/>
      <c r="S8" s="43"/>
      <c r="T8" s="26"/>
      <c r="U8" s="14"/>
      <c r="V8" s="34">
        <f t="shared" si="2"/>
        <v>0</v>
      </c>
      <c r="W8" s="38"/>
      <c r="X8" s="42"/>
      <c r="Y8" s="40"/>
      <c r="Z8" s="21" t="s">
        <v>9</v>
      </c>
      <c r="AA8" s="8" t="s">
        <v>31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1" customFormat="1" ht="75" x14ac:dyDescent="0.25">
      <c r="A9" s="8" t="s">
        <v>10</v>
      </c>
      <c r="B9" s="9" t="s">
        <v>11</v>
      </c>
      <c r="C9" s="9" t="s">
        <v>51</v>
      </c>
      <c r="D9" s="18" t="s">
        <v>50</v>
      </c>
      <c r="E9" s="38"/>
      <c r="F9" s="39"/>
      <c r="G9" s="40"/>
      <c r="H9" s="26">
        <f>12*2</f>
        <v>24</v>
      </c>
      <c r="I9" s="12"/>
      <c r="J9" s="27">
        <f t="shared" si="0"/>
        <v>0</v>
      </c>
      <c r="K9" s="38"/>
      <c r="L9" s="42"/>
      <c r="M9" s="40"/>
      <c r="N9" s="38"/>
      <c r="O9" s="42"/>
      <c r="P9" s="40"/>
      <c r="Q9" s="38"/>
      <c r="R9" s="42"/>
      <c r="S9" s="43"/>
      <c r="T9" s="26">
        <v>5</v>
      </c>
      <c r="U9" s="14"/>
      <c r="V9" s="34">
        <f t="shared" si="2"/>
        <v>0</v>
      </c>
      <c r="W9" s="38"/>
      <c r="X9" s="42"/>
      <c r="Y9" s="40"/>
      <c r="Z9" s="21" t="s">
        <v>42</v>
      </c>
      <c r="AA9" s="8" t="s">
        <v>31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1" customFormat="1" ht="75" x14ac:dyDescent="0.25">
      <c r="A10" s="8" t="s">
        <v>12</v>
      </c>
      <c r="B10" s="8" t="s">
        <v>13</v>
      </c>
      <c r="C10" s="9" t="s">
        <v>51</v>
      </c>
      <c r="D10" s="18" t="s">
        <v>50</v>
      </c>
      <c r="E10" s="38"/>
      <c r="F10" s="39"/>
      <c r="G10" s="40"/>
      <c r="H10" s="26">
        <v>14</v>
      </c>
      <c r="I10" s="12"/>
      <c r="J10" s="27">
        <f t="shared" si="0"/>
        <v>0</v>
      </c>
      <c r="K10" s="38"/>
      <c r="L10" s="42"/>
      <c r="M10" s="40"/>
      <c r="N10" s="38"/>
      <c r="O10" s="42"/>
      <c r="P10" s="40"/>
      <c r="Q10" s="38"/>
      <c r="R10" s="42"/>
      <c r="S10" s="43"/>
      <c r="T10" s="38"/>
      <c r="U10" s="42"/>
      <c r="V10" s="43"/>
      <c r="W10" s="38"/>
      <c r="X10" s="42"/>
      <c r="Y10" s="40"/>
      <c r="Z10" s="21" t="s">
        <v>73</v>
      </c>
      <c r="AA10" s="8" t="s">
        <v>33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60" x14ac:dyDescent="0.25">
      <c r="A11" s="8" t="s">
        <v>14</v>
      </c>
      <c r="B11" s="9" t="s">
        <v>15</v>
      </c>
      <c r="C11" s="9" t="s">
        <v>51</v>
      </c>
      <c r="D11" s="18" t="s">
        <v>50</v>
      </c>
      <c r="E11" s="38"/>
      <c r="F11" s="39"/>
      <c r="G11" s="40"/>
      <c r="H11" s="26">
        <f>9*2</f>
        <v>18</v>
      </c>
      <c r="I11" s="12"/>
      <c r="J11" s="27">
        <f t="shared" si="0"/>
        <v>0</v>
      </c>
      <c r="K11" s="38"/>
      <c r="L11" s="42"/>
      <c r="M11" s="40"/>
      <c r="N11" s="38"/>
      <c r="O11" s="42"/>
      <c r="P11" s="40"/>
      <c r="Q11" s="38"/>
      <c r="R11" s="42"/>
      <c r="S11" s="43"/>
      <c r="T11" s="38"/>
      <c r="U11" s="42"/>
      <c r="V11" s="43"/>
      <c r="W11" s="38"/>
      <c r="X11" s="42"/>
      <c r="Y11" s="40"/>
      <c r="Z11" s="21" t="s">
        <v>74</v>
      </c>
      <c r="AA11" s="8" t="s">
        <v>33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1" customFormat="1" ht="120" x14ac:dyDescent="0.25">
      <c r="A12" s="8" t="s">
        <v>16</v>
      </c>
      <c r="B12" s="9" t="s">
        <v>17</v>
      </c>
      <c r="C12" s="9" t="s">
        <v>49</v>
      </c>
      <c r="D12" s="18" t="s">
        <v>48</v>
      </c>
      <c r="E12" s="38"/>
      <c r="F12" s="39"/>
      <c r="G12" s="40"/>
      <c r="H12" s="26">
        <f>18*2</f>
        <v>36</v>
      </c>
      <c r="I12" s="12"/>
      <c r="J12" s="27">
        <f t="shared" si="0"/>
        <v>0</v>
      </c>
      <c r="K12" s="38"/>
      <c r="L12" s="42"/>
      <c r="M12" s="40"/>
      <c r="N12" s="38"/>
      <c r="O12" s="42"/>
      <c r="P12" s="40"/>
      <c r="Q12" s="38"/>
      <c r="R12" s="42"/>
      <c r="S12" s="43"/>
      <c r="T12" s="38"/>
      <c r="U12" s="42"/>
      <c r="V12" s="43"/>
      <c r="W12" s="38"/>
      <c r="X12" s="42"/>
      <c r="Y12" s="40"/>
      <c r="Z12" s="21" t="s">
        <v>18</v>
      </c>
      <c r="AA12" s="8" t="s">
        <v>31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1" customFormat="1" ht="60" x14ac:dyDescent="0.25">
      <c r="A13" s="8" t="s">
        <v>19</v>
      </c>
      <c r="B13" s="9" t="s">
        <v>20</v>
      </c>
      <c r="C13" s="9" t="s">
        <v>49</v>
      </c>
      <c r="D13" s="18" t="s">
        <v>48</v>
      </c>
      <c r="E13" s="38"/>
      <c r="F13" s="39"/>
      <c r="G13" s="40"/>
      <c r="H13" s="26">
        <f>6*2</f>
        <v>12</v>
      </c>
      <c r="I13" s="12"/>
      <c r="J13" s="27">
        <f t="shared" si="0"/>
        <v>0</v>
      </c>
      <c r="K13" s="38"/>
      <c r="L13" s="42"/>
      <c r="M13" s="40"/>
      <c r="N13" s="38"/>
      <c r="O13" s="42"/>
      <c r="P13" s="40"/>
      <c r="Q13" s="38"/>
      <c r="R13" s="42"/>
      <c r="S13" s="43"/>
      <c r="T13" s="38"/>
      <c r="U13" s="42"/>
      <c r="V13" s="43"/>
      <c r="W13" s="38"/>
      <c r="X13" s="42"/>
      <c r="Y13" s="40"/>
      <c r="Z13" s="21" t="s">
        <v>75</v>
      </c>
      <c r="AA13" s="8" t="s">
        <v>33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90" x14ac:dyDescent="0.25">
      <c r="A14" s="8" t="s">
        <v>21</v>
      </c>
      <c r="B14" s="9" t="s">
        <v>22</v>
      </c>
      <c r="C14" s="9" t="s">
        <v>47</v>
      </c>
      <c r="D14" s="18" t="s">
        <v>53</v>
      </c>
      <c r="E14" s="38"/>
      <c r="F14" s="39"/>
      <c r="G14" s="40"/>
      <c r="H14" s="26">
        <f>14*2</f>
        <v>28</v>
      </c>
      <c r="I14" s="12"/>
      <c r="J14" s="27">
        <f t="shared" si="0"/>
        <v>0</v>
      </c>
      <c r="K14" s="38"/>
      <c r="L14" s="42"/>
      <c r="M14" s="40"/>
      <c r="N14" s="38"/>
      <c r="O14" s="42"/>
      <c r="P14" s="40"/>
      <c r="Q14" s="38"/>
      <c r="R14" s="42"/>
      <c r="S14" s="43"/>
      <c r="T14" s="38"/>
      <c r="U14" s="42"/>
      <c r="V14" s="43"/>
      <c r="W14" s="38"/>
      <c r="X14" s="42"/>
      <c r="Y14" s="40"/>
      <c r="Z14" s="21" t="s">
        <v>66</v>
      </c>
      <c r="AA14" s="8" t="s">
        <v>33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1" customFormat="1" ht="60" x14ac:dyDescent="0.25">
      <c r="A15" s="8" t="s">
        <v>23</v>
      </c>
      <c r="B15" s="9" t="s">
        <v>24</v>
      </c>
      <c r="C15" s="9" t="s">
        <v>47</v>
      </c>
      <c r="D15" s="18" t="s">
        <v>53</v>
      </c>
      <c r="E15" s="38"/>
      <c r="F15" s="39"/>
      <c r="G15" s="40"/>
      <c r="H15" s="26">
        <f>11*2</f>
        <v>22</v>
      </c>
      <c r="I15" s="12"/>
      <c r="J15" s="27">
        <f t="shared" si="0"/>
        <v>0</v>
      </c>
      <c r="K15" s="38"/>
      <c r="L15" s="42"/>
      <c r="M15" s="40"/>
      <c r="N15" s="38"/>
      <c r="O15" s="42"/>
      <c r="P15" s="40"/>
      <c r="Q15" s="38"/>
      <c r="R15" s="42"/>
      <c r="S15" s="43"/>
      <c r="T15" s="26">
        <v>3</v>
      </c>
      <c r="U15" s="14"/>
      <c r="V15" s="34">
        <f t="shared" si="2"/>
        <v>0</v>
      </c>
      <c r="W15" s="38"/>
      <c r="X15" s="42"/>
      <c r="Y15" s="40"/>
      <c r="Z15" s="21" t="s">
        <v>65</v>
      </c>
      <c r="AA15" s="8" t="s">
        <v>33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1" customFormat="1" ht="60" x14ac:dyDescent="0.25">
      <c r="A16" s="8" t="s">
        <v>25</v>
      </c>
      <c r="B16" s="9" t="s">
        <v>26</v>
      </c>
      <c r="C16" s="9" t="s">
        <v>46</v>
      </c>
      <c r="D16" s="18" t="s">
        <v>52</v>
      </c>
      <c r="E16" s="28">
        <v>1</v>
      </c>
      <c r="F16" s="13"/>
      <c r="G16" s="27">
        <f t="shared" si="3"/>
        <v>0</v>
      </c>
      <c r="H16" s="28">
        <v>20</v>
      </c>
      <c r="I16" s="13"/>
      <c r="J16" s="27">
        <f t="shared" si="0"/>
        <v>0</v>
      </c>
      <c r="K16" s="41"/>
      <c r="L16" s="47"/>
      <c r="M16" s="40"/>
      <c r="N16" s="28">
        <v>6</v>
      </c>
      <c r="O16" s="15"/>
      <c r="P16" s="27">
        <f t="shared" si="1"/>
        <v>0</v>
      </c>
      <c r="Q16" s="35">
        <f>9*2</f>
        <v>18</v>
      </c>
      <c r="R16" s="15"/>
      <c r="S16" s="34">
        <f t="shared" ref="S16:S17" si="4">Q16*R16</f>
        <v>0</v>
      </c>
      <c r="T16" s="41"/>
      <c r="U16" s="47"/>
      <c r="V16" s="43"/>
      <c r="W16" s="35">
        <v>26</v>
      </c>
      <c r="X16" s="15"/>
      <c r="Y16" s="27">
        <f t="shared" ref="Y16" si="5">W16*X16</f>
        <v>0</v>
      </c>
      <c r="Z16" s="21" t="s">
        <v>43</v>
      </c>
      <c r="AA16" s="8" t="s">
        <v>31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60" x14ac:dyDescent="0.25">
      <c r="A17" s="8" t="s">
        <v>27</v>
      </c>
      <c r="B17" s="8" t="s">
        <v>28</v>
      </c>
      <c r="C17" s="9" t="s">
        <v>46</v>
      </c>
      <c r="D17" s="18" t="s">
        <v>52</v>
      </c>
      <c r="E17" s="28">
        <v>8</v>
      </c>
      <c r="F17" s="13"/>
      <c r="G17" s="27">
        <f t="shared" si="3"/>
        <v>0</v>
      </c>
      <c r="H17" s="28">
        <v>6</v>
      </c>
      <c r="I17" s="13"/>
      <c r="J17" s="27">
        <f t="shared" si="0"/>
        <v>0</v>
      </c>
      <c r="K17" s="28">
        <v>2</v>
      </c>
      <c r="L17" s="15"/>
      <c r="M17" s="27">
        <f t="shared" ref="M17" si="6">K17*L17</f>
        <v>0</v>
      </c>
      <c r="N17" s="28">
        <v>2</v>
      </c>
      <c r="O17" s="15"/>
      <c r="P17" s="27">
        <f t="shared" si="1"/>
        <v>0</v>
      </c>
      <c r="Q17" s="35">
        <f>2*2</f>
        <v>4</v>
      </c>
      <c r="R17" s="15"/>
      <c r="S17" s="34">
        <f t="shared" si="4"/>
        <v>0</v>
      </c>
      <c r="T17" s="62"/>
      <c r="U17" s="15"/>
      <c r="V17" s="34">
        <f t="shared" si="2"/>
        <v>0</v>
      </c>
      <c r="W17" s="41"/>
      <c r="X17" s="47"/>
      <c r="Y17" s="40"/>
      <c r="Z17" s="21" t="s">
        <v>44</v>
      </c>
      <c r="AA17" s="8" t="s">
        <v>31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 s="2" customFormat="1" ht="15.75" thickBot="1" x14ac:dyDescent="0.3">
      <c r="A18" s="10" t="s">
        <v>29</v>
      </c>
      <c r="B18" s="10"/>
      <c r="C18" s="10"/>
      <c r="D18" s="19"/>
      <c r="E18" s="29">
        <f>SUM(E4:E17)</f>
        <v>10</v>
      </c>
      <c r="F18" s="44"/>
      <c r="G18" s="30">
        <f>SUM(G4:G17)</f>
        <v>0</v>
      </c>
      <c r="H18" s="29">
        <f t="shared" ref="H18" si="7">SUM(H4:H17)</f>
        <v>284</v>
      </c>
      <c r="I18" s="44"/>
      <c r="J18" s="30">
        <f>SUM(J4:J17)</f>
        <v>0</v>
      </c>
      <c r="K18" s="29">
        <f>SUM(K4:K17)</f>
        <v>2</v>
      </c>
      <c r="L18" s="44"/>
      <c r="M18" s="30">
        <f>SUM(M4:M17)</f>
        <v>0</v>
      </c>
      <c r="N18" s="29">
        <f t="shared" ref="N18:Y18" si="8">SUM(N4:N17)</f>
        <v>23</v>
      </c>
      <c r="O18" s="44"/>
      <c r="P18" s="30">
        <f>SUM(P4:P17)</f>
        <v>0</v>
      </c>
      <c r="Q18" s="29">
        <f t="shared" si="8"/>
        <v>22</v>
      </c>
      <c r="R18" s="44"/>
      <c r="S18" s="30">
        <f>SUM(S4:S17)</f>
        <v>0</v>
      </c>
      <c r="T18" s="29">
        <f t="shared" ref="T18" si="9">SUM(T4:T17)</f>
        <v>32</v>
      </c>
      <c r="U18" s="44"/>
      <c r="V18" s="37">
        <f>SUM(V4:V17)</f>
        <v>0</v>
      </c>
      <c r="W18" s="29">
        <f>SUM(W4:W17)</f>
        <v>26</v>
      </c>
      <c r="X18" s="44"/>
      <c r="Y18" s="30">
        <f t="shared" si="8"/>
        <v>0</v>
      </c>
      <c r="Z18" s="22"/>
      <c r="AA18" s="10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20" spans="1:72" ht="15.75" thickBot="1" x14ac:dyDescent="0.3"/>
    <row r="21" spans="1:72" ht="15.75" thickBot="1" x14ac:dyDescent="0.3">
      <c r="X21" s="49" t="s">
        <v>64</v>
      </c>
      <c r="Y21" s="50">
        <f>SUM(G18+J18+M18+P18+S18+V18+Y18)</f>
        <v>0</v>
      </c>
    </row>
    <row r="22" spans="1:72" ht="26.25" x14ac:dyDescent="0.4">
      <c r="A22" s="61" t="s">
        <v>68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72" ht="15.75" thickBot="1" x14ac:dyDescent="0.3"/>
    <row r="24" spans="1:72" x14ac:dyDescent="0.25">
      <c r="A24" s="7" t="s">
        <v>34</v>
      </c>
      <c r="B24" s="7" t="s">
        <v>61</v>
      </c>
      <c r="C24" s="7" t="s">
        <v>35</v>
      </c>
      <c r="D24" s="17" t="s">
        <v>45</v>
      </c>
      <c r="E24" s="23" t="s">
        <v>36</v>
      </c>
      <c r="F24" s="24" t="s">
        <v>56</v>
      </c>
      <c r="G24" s="25" t="s">
        <v>55</v>
      </c>
      <c r="H24" s="23" t="s">
        <v>59</v>
      </c>
      <c r="I24" s="24" t="s">
        <v>56</v>
      </c>
      <c r="J24" s="25" t="s">
        <v>55</v>
      </c>
      <c r="K24" s="23" t="s">
        <v>58</v>
      </c>
      <c r="L24" s="33" t="s">
        <v>56</v>
      </c>
      <c r="M24" s="25" t="s">
        <v>55</v>
      </c>
      <c r="N24" s="23" t="s">
        <v>57</v>
      </c>
      <c r="O24" s="33" t="s">
        <v>56</v>
      </c>
      <c r="P24" s="31" t="s">
        <v>55</v>
      </c>
      <c r="Q24" s="23" t="s">
        <v>37</v>
      </c>
      <c r="R24" s="33" t="s">
        <v>56</v>
      </c>
      <c r="S24" s="31" t="s">
        <v>55</v>
      </c>
      <c r="T24" s="23" t="s">
        <v>67</v>
      </c>
      <c r="U24" s="48" t="s">
        <v>56</v>
      </c>
      <c r="V24" s="36" t="s">
        <v>55</v>
      </c>
      <c r="W24" s="23" t="s">
        <v>38</v>
      </c>
      <c r="X24" s="33" t="s">
        <v>56</v>
      </c>
      <c r="Y24" s="25" t="s">
        <v>55</v>
      </c>
      <c r="Z24" s="20" t="s">
        <v>39</v>
      </c>
      <c r="AA24" s="7" t="s">
        <v>30</v>
      </c>
    </row>
    <row r="25" spans="1:72" ht="15.75" thickBot="1" x14ac:dyDescent="0.3">
      <c r="A25" s="45" t="s">
        <v>69</v>
      </c>
      <c r="B25" s="45" t="s">
        <v>69</v>
      </c>
      <c r="C25" s="45" t="s">
        <v>69</v>
      </c>
      <c r="D25" s="46" t="s">
        <v>69</v>
      </c>
      <c r="E25" s="53">
        <v>10</v>
      </c>
      <c r="F25" s="55"/>
      <c r="G25" s="54">
        <f>E25*F25</f>
        <v>0</v>
      </c>
      <c r="H25" s="53">
        <v>284</v>
      </c>
      <c r="I25" s="55"/>
      <c r="J25" s="54">
        <f>H25*I25</f>
        <v>0</v>
      </c>
      <c r="K25" s="53">
        <v>2</v>
      </c>
      <c r="L25" s="55"/>
      <c r="M25" s="54">
        <f>K25*L25</f>
        <v>0</v>
      </c>
      <c r="N25" s="53">
        <v>23</v>
      </c>
      <c r="O25" s="55"/>
      <c r="P25" s="54">
        <f>N25*O25</f>
        <v>0</v>
      </c>
      <c r="Q25" s="53">
        <v>22</v>
      </c>
      <c r="R25" s="55"/>
      <c r="S25" s="54">
        <f>Q25*R25</f>
        <v>0</v>
      </c>
      <c r="T25" s="53">
        <v>32</v>
      </c>
      <c r="U25" s="55"/>
      <c r="V25" s="54">
        <f>T25*U25</f>
        <v>0</v>
      </c>
      <c r="W25" s="53">
        <v>26</v>
      </c>
      <c r="X25" s="55"/>
      <c r="Y25" s="54">
        <f>W25*X25</f>
        <v>0</v>
      </c>
      <c r="Z25" s="51" t="s">
        <v>69</v>
      </c>
      <c r="AA25" s="45" t="s">
        <v>69</v>
      </c>
    </row>
    <row r="27" spans="1:72" ht="15.75" thickBot="1" x14ac:dyDescent="0.3"/>
    <row r="28" spans="1:72" ht="15.75" thickBot="1" x14ac:dyDescent="0.3">
      <c r="W28" s="49" t="s">
        <v>70</v>
      </c>
      <c r="X28" s="49"/>
      <c r="Y28" s="52">
        <f>SUM(G25+J25+M25+P25+S25+V25+Y25)</f>
        <v>0</v>
      </c>
    </row>
  </sheetData>
  <mergeCells count="4">
    <mergeCell ref="E2:R2"/>
    <mergeCell ref="T2:Y2"/>
    <mergeCell ref="A1:AA1"/>
    <mergeCell ref="A22:AA22"/>
  </mergeCells>
  <pageMargins left="0.7" right="0.7" top="0.75" bottom="0.75" header="0.3" footer="0.3"/>
  <pageSetup paperSize="5" scale="2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Marilyn.VegaBurillo</dc:creator>
  <cp:lastModifiedBy>Marilyn.VegaBurillo</cp:lastModifiedBy>
  <cp:lastPrinted>2019-02-06T17:26:12Z</cp:lastPrinted>
  <dcterms:created xsi:type="dcterms:W3CDTF">2019-02-06T14:39:07Z</dcterms:created>
  <dcterms:modified xsi:type="dcterms:W3CDTF">2019-02-13T17:15:37Z</dcterms:modified>
</cp:coreProperties>
</file>